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R\Desktop\【验证性实验3-5】 单缝衍射的相对光强分布\16 单缝衍射的相对光强分布\"/>
    </mc:Choice>
  </mc:AlternateContent>
  <xr:revisionPtr revIDLastSave="0" documentId="13_ncr:1_{C5C30C28-62FB-42B6-81D3-C5A66A3DD2D2}" xr6:coauthVersionLast="47" xr6:coauthVersionMax="47" xr10:uidLastSave="{00000000-0000-0000-0000-000000000000}"/>
  <bookViews>
    <workbookView xWindow="-120" yWindow="-120" windowWidth="29040" windowHeight="15840" xr2:uid="{7F4E5C9A-C09E-4641-932E-3D494798C4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10" i="1" l="1"/>
  <c r="V9" i="1"/>
  <c r="U9" i="1"/>
  <c r="T9" i="1"/>
  <c r="V7" i="1"/>
  <c r="V10" i="1" s="1"/>
  <c r="U7" i="1"/>
  <c r="U10" i="1" s="1"/>
  <c r="T7" i="1"/>
  <c r="C9" i="1"/>
  <c r="C57" i="1" s="1"/>
  <c r="F9" i="1"/>
  <c r="G9" i="1"/>
  <c r="D57" i="1" s="1"/>
  <c r="H9" i="1"/>
  <c r="I9" i="1"/>
  <c r="J9" i="1"/>
  <c r="B57" i="1" s="1"/>
  <c r="K9" i="1"/>
  <c r="L9" i="1"/>
  <c r="M9" i="1"/>
  <c r="N9" i="1"/>
  <c r="E57" i="1" s="1"/>
  <c r="O9" i="1"/>
  <c r="P9" i="1"/>
  <c r="Q9" i="1"/>
  <c r="R9" i="1"/>
  <c r="F57" i="1" s="1"/>
  <c r="S9" i="1"/>
  <c r="B9" i="1"/>
  <c r="Y21" i="1"/>
  <c r="X21" i="1"/>
  <c r="W21" i="1"/>
  <c r="Y19" i="1"/>
  <c r="Y22" i="1" s="1"/>
  <c r="X19" i="1"/>
  <c r="X22" i="1" s="1"/>
  <c r="W19" i="1"/>
  <c r="W22" i="1" s="1"/>
  <c r="S7" i="1"/>
  <c r="S10" i="1" s="1"/>
  <c r="G10" i="1"/>
  <c r="R7" i="1"/>
  <c r="R10" i="1" s="1"/>
  <c r="Q7" i="1"/>
  <c r="Q10" i="1" s="1"/>
  <c r="P7" i="1"/>
  <c r="P10" i="1" s="1"/>
  <c r="O7" i="1"/>
  <c r="O10" i="1" s="1"/>
  <c r="N7" i="1"/>
  <c r="N10" i="1" s="1"/>
  <c r="M7" i="1"/>
  <c r="M10" i="1" s="1"/>
  <c r="L7" i="1"/>
  <c r="L10" i="1" s="1"/>
  <c r="K7" i="1"/>
  <c r="K10" i="1" s="1"/>
  <c r="I7" i="1"/>
  <c r="I10" i="1" s="1"/>
  <c r="J7" i="1"/>
  <c r="J10" i="1" s="1"/>
  <c r="H7" i="1"/>
  <c r="H10" i="1" s="1"/>
  <c r="G7" i="1"/>
  <c r="F7" i="1"/>
  <c r="F10" i="1" s="1"/>
  <c r="E7" i="1"/>
  <c r="E10" i="1" s="1"/>
  <c r="D7" i="1"/>
  <c r="D10" i="1" s="1"/>
  <c r="C7" i="1"/>
  <c r="B7" i="1"/>
  <c r="B10" i="1" s="1"/>
  <c r="C63" i="1"/>
  <c r="F63" i="1" s="1"/>
  <c r="C61" i="1"/>
  <c r="F61" i="1" s="1"/>
  <c r="C62" i="1"/>
  <c r="F62" i="1" s="1"/>
  <c r="C60" i="1"/>
  <c r="F60" i="1" s="1"/>
  <c r="E9" i="1"/>
  <c r="D9" i="1"/>
  <c r="C10" i="1" l="1"/>
  <c r="B65" i="1"/>
  <c r="B66" i="1"/>
</calcChain>
</file>

<file path=xl/sharedStrings.xml><?xml version="1.0" encoding="utf-8"?>
<sst xmlns="http://schemas.openxmlformats.org/spreadsheetml/2006/main" count="37" uniqueCount="29">
  <si>
    <t>单缝衍射</t>
    <phoneticPr fontId="2" type="noConversion"/>
  </si>
  <si>
    <t>入射光长：</t>
    <phoneticPr fontId="2" type="noConversion"/>
  </si>
  <si>
    <t>坐标位置x/mm</t>
    <phoneticPr fontId="2" type="noConversion"/>
  </si>
  <si>
    <t>相对光强I/I0</t>
    <phoneticPr fontId="2" type="noConversion"/>
  </si>
  <si>
    <t>1.测量单缝衍射的相对光强分布</t>
    <phoneticPr fontId="2" type="noConversion"/>
  </si>
  <si>
    <t>2.测量单缝的宽度</t>
    <phoneticPr fontId="2" type="noConversion"/>
  </si>
  <si>
    <t>m</t>
    <phoneticPr fontId="2" type="noConversion"/>
  </si>
  <si>
    <t>单缝到光电池的距离D=</t>
    <phoneticPr fontId="2" type="noConversion"/>
  </si>
  <si>
    <t>项目</t>
    <phoneticPr fontId="2" type="noConversion"/>
  </si>
  <si>
    <t>极大值</t>
    <phoneticPr fontId="2" type="noConversion"/>
  </si>
  <si>
    <t>k</t>
    <phoneticPr fontId="2" type="noConversion"/>
  </si>
  <si>
    <t>位置坐标x/mm</t>
    <phoneticPr fontId="2" type="noConversion"/>
  </si>
  <si>
    <t>极小值</t>
    <phoneticPr fontId="2" type="noConversion"/>
  </si>
  <si>
    <t>3.a的计算</t>
    <phoneticPr fontId="2" type="noConversion"/>
  </si>
  <si>
    <t>△X1</t>
    <phoneticPr fontId="2" type="noConversion"/>
  </si>
  <si>
    <t>△X2</t>
    <phoneticPr fontId="2" type="noConversion"/>
  </si>
  <si>
    <t>△X-1</t>
    <phoneticPr fontId="2" type="noConversion"/>
  </si>
  <si>
    <t>△X-2</t>
    <phoneticPr fontId="2" type="noConversion"/>
  </si>
  <si>
    <t>a1</t>
    <phoneticPr fontId="2" type="noConversion"/>
  </si>
  <si>
    <t>a2</t>
    <phoneticPr fontId="2" type="noConversion"/>
  </si>
  <si>
    <t>a-1</t>
    <phoneticPr fontId="2" type="noConversion"/>
  </si>
  <si>
    <t>a-2</t>
    <phoneticPr fontId="2" type="noConversion"/>
  </si>
  <si>
    <t>a的平均值</t>
    <phoneticPr fontId="2" type="noConversion"/>
  </si>
  <si>
    <t>a的标准差</t>
    <phoneticPr fontId="2" type="noConversion"/>
  </si>
  <si>
    <t>I0:</t>
    <phoneticPr fontId="2" type="noConversion"/>
  </si>
  <si>
    <t>光强I/10^（-7）ma</t>
    <phoneticPr fontId="2" type="noConversion"/>
  </si>
  <si>
    <t>作图坐标x’</t>
    <phoneticPr fontId="2" type="noConversion"/>
  </si>
  <si>
    <t>M</t>
    <phoneticPr fontId="2" type="noConversion"/>
  </si>
  <si>
    <t>nM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</si>
</sst>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Sheet1!$A$3</c:f>
              <c:strCache>
                <c:ptCount val="1"/>
                <c:pt idx="0">
                  <c:v>1.测量单缝衍射的相对光强分布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Sheet1!$B$10:$V$10</c:f>
              <c:numCache>
                <c:formatCode>General</c:formatCode>
                <c:ptCount val="21"/>
                <c:pt idx="0">
                  <c:v>-3.4930000000000021</c:v>
                </c:pt>
                <c:pt idx="1">
                  <c:v>-3.3480000000000061</c:v>
                </c:pt>
                <c:pt idx="2">
                  <c:v>-2.9830000000000041</c:v>
                </c:pt>
                <c:pt idx="3">
                  <c:v>-2.5020000000000024</c:v>
                </c:pt>
                <c:pt idx="4">
                  <c:v>-1.9990000000000023</c:v>
                </c:pt>
                <c:pt idx="5">
                  <c:v>-1.507000000000005</c:v>
                </c:pt>
                <c:pt idx="6">
                  <c:v>-1</c:v>
                </c:pt>
                <c:pt idx="7">
                  <c:v>-0.50600000000000023</c:v>
                </c:pt>
                <c:pt idx="8">
                  <c:v>0</c:v>
                </c:pt>
                <c:pt idx="9">
                  <c:v>0.49899999999999523</c:v>
                </c:pt>
                <c:pt idx="10">
                  <c:v>1.0019999999999953</c:v>
                </c:pt>
                <c:pt idx="11">
                  <c:v>1.4939999999999998</c:v>
                </c:pt>
                <c:pt idx="12">
                  <c:v>2.0069999999999979</c:v>
                </c:pt>
                <c:pt idx="13">
                  <c:v>2.5019999999999953</c:v>
                </c:pt>
                <c:pt idx="14">
                  <c:v>2.9979999999999976</c:v>
                </c:pt>
                <c:pt idx="15">
                  <c:v>3.4939999999999998</c:v>
                </c:pt>
                <c:pt idx="16">
                  <c:v>4.0049999999999955</c:v>
                </c:pt>
                <c:pt idx="17">
                  <c:v>4.4969999999999999</c:v>
                </c:pt>
                <c:pt idx="18">
                  <c:v>5.0019999999999953</c:v>
                </c:pt>
                <c:pt idx="19">
                  <c:v>5.5</c:v>
                </c:pt>
                <c:pt idx="20">
                  <c:v>6.0089999999999932</c:v>
                </c:pt>
              </c:numCache>
            </c:numRef>
          </c:xVal>
          <c:yVal>
            <c:numRef>
              <c:f>Sheet1!$B$9:$V$9</c:f>
              <c:numCache>
                <c:formatCode>General</c:formatCode>
                <c:ptCount val="21"/>
                <c:pt idx="0">
                  <c:v>2.7002700270027003E-3</c:v>
                </c:pt>
                <c:pt idx="1">
                  <c:v>1.8001800180018003E-3</c:v>
                </c:pt>
                <c:pt idx="2">
                  <c:v>1.2601260126012603E-2</c:v>
                </c:pt>
                <c:pt idx="3">
                  <c:v>3.9603960396039604E-2</c:v>
                </c:pt>
                <c:pt idx="4">
                  <c:v>2.8802880288028805E-2</c:v>
                </c:pt>
                <c:pt idx="5">
                  <c:v>1.0801080108010801E-2</c:v>
                </c:pt>
                <c:pt idx="6">
                  <c:v>0.17011701170117011</c:v>
                </c:pt>
                <c:pt idx="7">
                  <c:v>0.57605760576057607</c:v>
                </c:pt>
                <c:pt idx="8">
                  <c:v>0.96129612961296129</c:v>
                </c:pt>
                <c:pt idx="9">
                  <c:v>0.93609360936093622</c:v>
                </c:pt>
                <c:pt idx="10">
                  <c:v>0.531953195319532</c:v>
                </c:pt>
                <c:pt idx="11">
                  <c:v>0.13951395139513953</c:v>
                </c:pt>
                <c:pt idx="12">
                  <c:v>8.1008100810081012E-3</c:v>
                </c:pt>
                <c:pt idx="13">
                  <c:v>3.1503150315031501E-2</c:v>
                </c:pt>
                <c:pt idx="14">
                  <c:v>3.8703870387038708E-2</c:v>
                </c:pt>
                <c:pt idx="15">
                  <c:v>9.0009000900090012E-3</c:v>
                </c:pt>
                <c:pt idx="16">
                  <c:v>2.7002700270027003E-3</c:v>
                </c:pt>
                <c:pt idx="17">
                  <c:v>1.4401440144014403E-2</c:v>
                </c:pt>
                <c:pt idx="18">
                  <c:v>1.3501350135013501E-2</c:v>
                </c:pt>
                <c:pt idx="19">
                  <c:v>3.6003600360036006E-3</c:v>
                </c:pt>
                <c:pt idx="20">
                  <c:v>6.3006300630063013E-3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95DB-4E49-9418-B5A7EA85D8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88821688"/>
        <c:axId val="688822008"/>
      </c:scatterChart>
      <c:valAx>
        <c:axId val="688821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2008"/>
        <c:crosses val="autoZero"/>
        <c:crossBetween val="midCat"/>
      </c:valAx>
      <c:valAx>
        <c:axId val="688822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88821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10</xdr:row>
      <xdr:rowOff>167640</xdr:rowOff>
    </xdr:from>
    <xdr:to>
      <xdr:col>13</xdr:col>
      <xdr:colOff>396240</xdr:colOff>
      <xdr:row>48</xdr:row>
      <xdr:rowOff>144780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3B688589-E60C-48BF-B965-C9EE0F6A85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DBAA1-3553-41CD-860A-11407F10FE22}">
  <dimension ref="A1:Y95"/>
  <sheetViews>
    <sheetView tabSelected="1" topLeftCell="A43" zoomScale="130" zoomScaleNormal="130" workbookViewId="0">
      <selection activeCell="Q41" sqref="Q41"/>
    </sheetView>
  </sheetViews>
  <sheetFormatPr defaultRowHeight="14.25" x14ac:dyDescent="0.2"/>
  <cols>
    <col min="1" max="1" width="20.75" customWidth="1"/>
  </cols>
  <sheetData>
    <row r="1" spans="1:22" ht="25.5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2" x14ac:dyDescent="0.2">
      <c r="A3" s="6" t="s">
        <v>4</v>
      </c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2" x14ac:dyDescent="0.2">
      <c r="A4" s="3" t="s">
        <v>1</v>
      </c>
      <c r="B4" s="3">
        <v>632.79999999999995</v>
      </c>
      <c r="C4" s="2" t="s">
        <v>28</v>
      </c>
      <c r="D4" s="1"/>
      <c r="E4" s="3" t="s">
        <v>24</v>
      </c>
      <c r="F4" s="3">
        <v>11.11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22" x14ac:dyDescent="0.2">
      <c r="A6" s="3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3">
        <v>7</v>
      </c>
      <c r="I6" s="3">
        <v>8</v>
      </c>
      <c r="J6" s="3">
        <v>9</v>
      </c>
      <c r="K6" s="3">
        <v>10</v>
      </c>
      <c r="L6" s="3">
        <v>11</v>
      </c>
      <c r="M6" s="3">
        <v>12</v>
      </c>
      <c r="N6" s="3">
        <v>13</v>
      </c>
      <c r="O6" s="3">
        <v>14</v>
      </c>
      <c r="P6" s="3">
        <v>15</v>
      </c>
      <c r="Q6" s="3">
        <v>16</v>
      </c>
      <c r="R6" s="3">
        <v>17</v>
      </c>
      <c r="S6" s="3">
        <v>18</v>
      </c>
      <c r="T6" s="3">
        <v>19</v>
      </c>
      <c r="U6" s="3">
        <v>20</v>
      </c>
      <c r="V6" s="3">
        <v>21</v>
      </c>
    </row>
    <row r="7" spans="1:22" x14ac:dyDescent="0.2">
      <c r="A7" s="3" t="s">
        <v>2</v>
      </c>
      <c r="B7" s="3">
        <f>39-0.095</f>
        <v>38.905000000000001</v>
      </c>
      <c r="C7" s="3">
        <f>40-0.95</f>
        <v>39.049999999999997</v>
      </c>
      <c r="D7" s="3">
        <f>40-0.585</f>
        <v>39.414999999999999</v>
      </c>
      <c r="E7" s="3">
        <f>40-0.104</f>
        <v>39.896000000000001</v>
      </c>
      <c r="F7" s="3">
        <f>41-0.601</f>
        <v>40.399000000000001</v>
      </c>
      <c r="G7" s="3">
        <f>41-0.109</f>
        <v>40.890999999999998</v>
      </c>
      <c r="H7" s="3">
        <f>42-0.602</f>
        <v>41.398000000000003</v>
      </c>
      <c r="I7" s="3">
        <f>42-0.108</f>
        <v>41.892000000000003</v>
      </c>
      <c r="J7" s="3">
        <f>43-0.602</f>
        <v>42.398000000000003</v>
      </c>
      <c r="K7" s="3">
        <f>43-0.103</f>
        <v>42.896999999999998</v>
      </c>
      <c r="L7" s="3">
        <f>44-0.6</f>
        <v>43.4</v>
      </c>
      <c r="M7" s="3">
        <f>44-0.108</f>
        <v>43.892000000000003</v>
      </c>
      <c r="N7" s="3">
        <f>45-0.595</f>
        <v>44.405000000000001</v>
      </c>
      <c r="O7" s="3">
        <f>45-0.1</f>
        <v>44.9</v>
      </c>
      <c r="P7" s="3">
        <f>46-0.604</f>
        <v>45.396000000000001</v>
      </c>
      <c r="Q7" s="3">
        <f>46-0.108</f>
        <v>45.892000000000003</v>
      </c>
      <c r="R7" s="3">
        <f>47-0.597</f>
        <v>46.402999999999999</v>
      </c>
      <c r="S7" s="3">
        <f>47-0.105</f>
        <v>46.895000000000003</v>
      </c>
      <c r="T7" s="3">
        <f>48-0.6</f>
        <v>47.4</v>
      </c>
      <c r="U7" s="3">
        <f>48-0.102</f>
        <v>47.898000000000003</v>
      </c>
      <c r="V7" s="3">
        <f>49-0.593</f>
        <v>48.406999999999996</v>
      </c>
    </row>
    <row r="8" spans="1:22" x14ac:dyDescent="0.2">
      <c r="A8" s="3" t="s">
        <v>25</v>
      </c>
      <c r="B8" s="3">
        <v>0.03</v>
      </c>
      <c r="C8" s="3">
        <v>0.02</v>
      </c>
      <c r="D8" s="3">
        <v>0.14000000000000001</v>
      </c>
      <c r="E8" s="3">
        <v>0.44</v>
      </c>
      <c r="F8" s="3">
        <v>0.32</v>
      </c>
      <c r="G8" s="3">
        <v>0.12</v>
      </c>
      <c r="H8" s="3">
        <v>1.89</v>
      </c>
      <c r="I8" s="3">
        <v>6.4</v>
      </c>
      <c r="J8" s="3">
        <v>10.68</v>
      </c>
      <c r="K8" s="3">
        <v>10.4</v>
      </c>
      <c r="L8" s="3">
        <v>5.91</v>
      </c>
      <c r="M8" s="3">
        <v>1.55</v>
      </c>
      <c r="N8" s="3">
        <v>0.09</v>
      </c>
      <c r="O8" s="3">
        <v>0.35</v>
      </c>
      <c r="P8" s="3">
        <v>0.43</v>
      </c>
      <c r="Q8" s="3">
        <v>0.1</v>
      </c>
      <c r="R8" s="3">
        <v>0.03</v>
      </c>
      <c r="S8" s="3">
        <v>0.16</v>
      </c>
      <c r="T8" s="3">
        <v>0.15</v>
      </c>
      <c r="U8" s="3">
        <v>0.04</v>
      </c>
      <c r="V8" s="3">
        <v>7.0000000000000007E-2</v>
      </c>
    </row>
    <row r="9" spans="1:22" x14ac:dyDescent="0.2">
      <c r="A9" s="3" t="s">
        <v>3</v>
      </c>
      <c r="B9" s="3">
        <f>B8/F4</f>
        <v>2.7002700270027003E-3</v>
      </c>
      <c r="C9" s="3">
        <f>C8/F4</f>
        <v>1.8001800180018003E-3</v>
      </c>
      <c r="D9" s="3">
        <f>D8/F4</f>
        <v>1.2601260126012603E-2</v>
      </c>
      <c r="E9" s="3">
        <f>E8/F4</f>
        <v>3.9603960396039604E-2</v>
      </c>
      <c r="F9" s="3">
        <f>F8/F4</f>
        <v>2.8802880288028805E-2</v>
      </c>
      <c r="G9" s="3">
        <f>G8/F4</f>
        <v>1.0801080108010801E-2</v>
      </c>
      <c r="H9" s="3">
        <f>H8/F4</f>
        <v>0.17011701170117011</v>
      </c>
      <c r="I9" s="3">
        <f>I8/F4</f>
        <v>0.57605760576057607</v>
      </c>
      <c r="J9" s="3">
        <f>J8/F4</f>
        <v>0.96129612961296129</v>
      </c>
      <c r="K9" s="3">
        <f>K8/F4</f>
        <v>0.93609360936093622</v>
      </c>
      <c r="L9" s="3">
        <f>L8/F4</f>
        <v>0.531953195319532</v>
      </c>
      <c r="M9" s="3">
        <f>M8/F4</f>
        <v>0.13951395139513953</v>
      </c>
      <c r="N9" s="3">
        <f>N8/F4</f>
        <v>8.1008100810081012E-3</v>
      </c>
      <c r="O9" s="3">
        <f>O8/F4</f>
        <v>3.1503150315031501E-2</v>
      </c>
      <c r="P9" s="3">
        <f>P8/F4</f>
        <v>3.8703870387038708E-2</v>
      </c>
      <c r="Q9" s="3">
        <f>Q8/F4</f>
        <v>9.0009000900090012E-3</v>
      </c>
      <c r="R9" s="3">
        <f>R8/F4</f>
        <v>2.7002700270027003E-3</v>
      </c>
      <c r="S9" s="3">
        <f>S8/F4</f>
        <v>1.4401440144014403E-2</v>
      </c>
      <c r="T9" s="3">
        <f>T8/F4</f>
        <v>1.3501350135013501E-2</v>
      </c>
      <c r="U9" s="3">
        <f>U8/F4</f>
        <v>3.6003600360036006E-3</v>
      </c>
      <c r="V9" s="3">
        <f>V8/F4</f>
        <v>6.3006300630063013E-3</v>
      </c>
    </row>
    <row r="10" spans="1:22" x14ac:dyDescent="0.2">
      <c r="A10" s="3" t="s">
        <v>26</v>
      </c>
      <c r="B10" s="3">
        <f t="shared" ref="B10:V10" si="0">B7-41.398-1</f>
        <v>-3.4930000000000021</v>
      </c>
      <c r="C10" s="3">
        <f t="shared" si="0"/>
        <v>-3.3480000000000061</v>
      </c>
      <c r="D10" s="3">
        <f t="shared" si="0"/>
        <v>-2.9830000000000041</v>
      </c>
      <c r="E10" s="3">
        <f t="shared" si="0"/>
        <v>-2.5020000000000024</v>
      </c>
      <c r="F10" s="3">
        <f t="shared" si="0"/>
        <v>-1.9990000000000023</v>
      </c>
      <c r="G10" s="3">
        <f t="shared" si="0"/>
        <v>-1.507000000000005</v>
      </c>
      <c r="H10" s="3">
        <f t="shared" si="0"/>
        <v>-1</v>
      </c>
      <c r="I10" s="3">
        <f t="shared" si="0"/>
        <v>-0.50600000000000023</v>
      </c>
      <c r="J10" s="3">
        <f t="shared" si="0"/>
        <v>0</v>
      </c>
      <c r="K10" s="3">
        <f t="shared" si="0"/>
        <v>0.49899999999999523</v>
      </c>
      <c r="L10" s="3">
        <f t="shared" si="0"/>
        <v>1.0019999999999953</v>
      </c>
      <c r="M10" s="3">
        <f t="shared" si="0"/>
        <v>1.4939999999999998</v>
      </c>
      <c r="N10" s="3">
        <f t="shared" si="0"/>
        <v>2.0069999999999979</v>
      </c>
      <c r="O10" s="3">
        <f t="shared" si="0"/>
        <v>2.5019999999999953</v>
      </c>
      <c r="P10" s="3">
        <f t="shared" si="0"/>
        <v>2.9979999999999976</v>
      </c>
      <c r="Q10" s="3">
        <f t="shared" si="0"/>
        <v>3.4939999999999998</v>
      </c>
      <c r="R10" s="3">
        <f t="shared" si="0"/>
        <v>4.0049999999999955</v>
      </c>
      <c r="S10" s="3">
        <f t="shared" si="0"/>
        <v>4.4969999999999999</v>
      </c>
      <c r="T10" s="3">
        <f t="shared" si="0"/>
        <v>5.0019999999999953</v>
      </c>
      <c r="U10" s="3">
        <f t="shared" si="0"/>
        <v>5.5</v>
      </c>
      <c r="V10" s="3">
        <f t="shared" si="0"/>
        <v>6.0089999999999932</v>
      </c>
    </row>
    <row r="11" spans="1:22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2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2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2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22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22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W18" s="3">
        <v>19</v>
      </c>
      <c r="X18" s="3">
        <v>20</v>
      </c>
      <c r="Y18" s="3">
        <v>21</v>
      </c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W19" s="3">
        <f>48-0.6</f>
        <v>47.4</v>
      </c>
      <c r="X19" s="3">
        <f>48-0.102</f>
        <v>47.898000000000003</v>
      </c>
      <c r="Y19" s="3">
        <f>49-0.593</f>
        <v>48.406999999999996</v>
      </c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W20" s="3">
        <v>0.15</v>
      </c>
      <c r="X20" s="3">
        <v>0.04</v>
      </c>
      <c r="Y20" s="3">
        <v>7.0000000000000007E-2</v>
      </c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W21" s="3" t="e">
        <f>W20/I16</f>
        <v>#DIV/0!</v>
      </c>
      <c r="X21" s="3" t="e">
        <f>X20/I16</f>
        <v>#DIV/0!</v>
      </c>
      <c r="Y21" s="3" t="e">
        <f>Y20/I16</f>
        <v>#DIV/0!</v>
      </c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W22" s="3">
        <f t="shared" ref="W22:Y22" si="1">W19-41.398-1</f>
        <v>5.0019999999999953</v>
      </c>
      <c r="X22" s="3">
        <f t="shared" si="1"/>
        <v>5.5</v>
      </c>
      <c r="Y22" s="3">
        <f t="shared" si="1"/>
        <v>6.0089999999999932</v>
      </c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">
      <c r="A50" s="8" t="s">
        <v>5</v>
      </c>
      <c r="B50" s="9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">
      <c r="A52" s="10" t="s">
        <v>7</v>
      </c>
      <c r="B52" s="10"/>
      <c r="C52" s="3">
        <v>0.755</v>
      </c>
      <c r="D52" s="3" t="s">
        <v>6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">
      <c r="A54" s="3" t="s">
        <v>8</v>
      </c>
      <c r="B54" s="3" t="s">
        <v>9</v>
      </c>
      <c r="C54" s="10" t="s">
        <v>12</v>
      </c>
      <c r="D54" s="10"/>
      <c r="E54" s="10"/>
      <c r="F54" s="10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">
      <c r="A55" s="3" t="s">
        <v>10</v>
      </c>
      <c r="B55" s="3">
        <v>0</v>
      </c>
      <c r="C55" s="3">
        <v>-2</v>
      </c>
      <c r="D55" s="3">
        <v>-1</v>
      </c>
      <c r="E55" s="3">
        <v>1</v>
      </c>
      <c r="F55" s="3">
        <v>2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">
      <c r="A56" s="3" t="s">
        <v>11</v>
      </c>
      <c r="B56" s="3">
        <v>42.398000000000003</v>
      </c>
      <c r="C56" s="3">
        <v>39.049999999999997</v>
      </c>
      <c r="D56" s="3">
        <v>40.890999999999998</v>
      </c>
      <c r="E56" s="3">
        <v>44.405000000000001</v>
      </c>
      <c r="F56" s="3">
        <v>46.402999999999999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">
      <c r="A57" s="3" t="s">
        <v>3</v>
      </c>
      <c r="B57" s="3">
        <f>J9</f>
        <v>0.96129612961296129</v>
      </c>
      <c r="C57" s="3">
        <f>C9</f>
        <v>1.8001800180018003E-3</v>
      </c>
      <c r="D57" s="3">
        <f>G9</f>
        <v>1.0801080108010801E-2</v>
      </c>
      <c r="E57" s="3">
        <f>N9</f>
        <v>8.1008100810081012E-3</v>
      </c>
      <c r="F57" s="3">
        <f>R9</f>
        <v>2.7002700270027003E-3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">
      <c r="A59" s="4" t="s">
        <v>13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">
      <c r="A60" s="1"/>
      <c r="B60" s="3" t="s">
        <v>14</v>
      </c>
      <c r="C60" s="3">
        <f>(ABS(E56-B56))/100</f>
        <v>2.006999999999998E-2</v>
      </c>
      <c r="D60" s="1" t="s">
        <v>27</v>
      </c>
      <c r="E60" s="3" t="s">
        <v>18</v>
      </c>
      <c r="F60" s="3">
        <f>((B4*C52)/C60)/10000000</f>
        <v>2.3804882909815666E-3</v>
      </c>
      <c r="G60" s="1" t="s">
        <v>27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">
      <c r="A61" s="1"/>
      <c r="B61" s="3" t="s">
        <v>16</v>
      </c>
      <c r="C61" s="3">
        <f>(ABS(D56-B56))/100</f>
        <v>1.507000000000005E-2</v>
      </c>
      <c r="D61" s="1" t="s">
        <v>27</v>
      </c>
      <c r="E61" s="3" t="s">
        <v>20</v>
      </c>
      <c r="F61" s="3">
        <f>((B4*C52)/C61)/10000000</f>
        <v>3.1702986065029752E-3</v>
      </c>
      <c r="G61" s="1" t="s">
        <v>27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">
      <c r="A62" s="1"/>
      <c r="B62" s="3" t="s">
        <v>15</v>
      </c>
      <c r="C62" s="3">
        <f>(ABS(F56-B56))/100</f>
        <v>4.0049999999999954E-2</v>
      </c>
      <c r="D62" s="1" t="s">
        <v>27</v>
      </c>
      <c r="E62" s="3" t="s">
        <v>19</v>
      </c>
      <c r="F62" s="3">
        <f>((2*B4*C52)/C62)/10000000</f>
        <v>2.3858377028714134E-3</v>
      </c>
      <c r="G62" s="1" t="s">
        <v>27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">
      <c r="A63" s="1"/>
      <c r="B63" s="3" t="s">
        <v>17</v>
      </c>
      <c r="C63" s="3">
        <f>(ABS(C56-B56))/100</f>
        <v>3.3480000000000058E-2</v>
      </c>
      <c r="D63" s="1" t="s">
        <v>27</v>
      </c>
      <c r="E63" s="3" t="s">
        <v>21</v>
      </c>
      <c r="F63" s="3">
        <f>((2*B4*C52)/C63)/10000000</f>
        <v>2.85402628434886E-3</v>
      </c>
      <c r="G63" s="1" t="s">
        <v>27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">
      <c r="A65" s="3" t="s">
        <v>22</v>
      </c>
      <c r="B65" s="3">
        <f>AVERAGE(F60,F61,F62,F63)</f>
        <v>2.6976627211762038E-3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">
      <c r="A66" s="3" t="s">
        <v>23</v>
      </c>
      <c r="B66" s="3">
        <f>STDEVA(F60,F61,F62,F63)</f>
        <v>3.8542993535217523E-4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</sheetData>
  <mergeCells count="5">
    <mergeCell ref="A1:S1"/>
    <mergeCell ref="A3:B3"/>
    <mergeCell ref="A50:B50"/>
    <mergeCell ref="A52:B52"/>
    <mergeCell ref="C54:F54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cp:lastPrinted>2019-10-20T07:46:54Z</cp:lastPrinted>
  <dcterms:created xsi:type="dcterms:W3CDTF">2019-10-20T06:53:24Z</dcterms:created>
  <dcterms:modified xsi:type="dcterms:W3CDTF">2022-11-10T17:57:55Z</dcterms:modified>
</cp:coreProperties>
</file>